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20" windowWidth="15480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Лист1!$A$1:$U$43</definedName>
  </definedNames>
  <calcPr calcId="125725" refMode="R1C1"/>
</workbook>
</file>

<file path=xl/calcChain.xml><?xml version="1.0" encoding="utf-8"?>
<calcChain xmlns="http://schemas.openxmlformats.org/spreadsheetml/2006/main">
  <c r="S6" i="1"/>
  <c r="R5"/>
  <c r="O5" l="1"/>
  <c r="N5"/>
  <c r="M5"/>
  <c r="J5"/>
  <c r="K5"/>
  <c r="H5"/>
  <c r="H6"/>
  <c r="G5"/>
  <c r="F6"/>
  <c r="R6" l="1"/>
  <c r="Q5"/>
  <c r="Q6"/>
  <c r="P5"/>
  <c r="P6"/>
  <c r="O6" l="1"/>
  <c r="L5" l="1"/>
  <c r="I5"/>
  <c r="N6" l="1"/>
  <c r="M6"/>
  <c r="L6"/>
  <c r="K6"/>
  <c r="J6"/>
  <c r="I6"/>
  <c r="T8" l="1"/>
  <c r="T9"/>
  <c r="T10"/>
  <c r="T11"/>
  <c r="T12"/>
  <c r="T13"/>
  <c r="T14"/>
  <c r="T15"/>
  <c r="T7"/>
  <c r="E17" l="1"/>
  <c r="K17"/>
  <c r="T5"/>
  <c r="R17"/>
  <c r="J17"/>
  <c r="S17"/>
  <c r="Q17"/>
  <c r="T36"/>
  <c r="U36" s="1"/>
  <c r="I37"/>
  <c r="D22"/>
  <c r="T35"/>
  <c r="U35" s="1"/>
  <c r="U9"/>
  <c r="U11"/>
  <c r="U12"/>
  <c r="U13"/>
  <c r="D9"/>
  <c r="C9" s="1"/>
  <c r="P17"/>
  <c r="G17"/>
  <c r="O17"/>
  <c r="N17"/>
  <c r="L37"/>
  <c r="E37" i="2"/>
  <c r="D36"/>
  <c r="C36" s="1"/>
  <c r="D35"/>
  <c r="C35" s="1"/>
  <c r="D34"/>
  <c r="D37" s="1"/>
  <c r="D43" s="1"/>
  <c r="D22"/>
  <c r="E17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D7"/>
  <c r="C7" s="1"/>
  <c r="D6"/>
  <c r="C6" s="1"/>
  <c r="U10" i="1"/>
  <c r="U8"/>
  <c r="U14"/>
  <c r="U15"/>
  <c r="T16"/>
  <c r="U16" s="1"/>
  <c r="U7"/>
  <c r="F37"/>
  <c r="G37"/>
  <c r="S37"/>
  <c r="T34"/>
  <c r="U34" s="1"/>
  <c r="F17"/>
  <c r="M17"/>
  <c r="D15"/>
  <c r="C15" s="1"/>
  <c r="D35"/>
  <c r="C35"/>
  <c r="E37"/>
  <c r="D13"/>
  <c r="C13" s="1"/>
  <c r="D16"/>
  <c r="C16" s="1"/>
  <c r="D34"/>
  <c r="D37" s="1"/>
  <c r="D43" s="1"/>
  <c r="D36"/>
  <c r="C36" s="1"/>
  <c r="H37"/>
  <c r="J37"/>
  <c r="K37"/>
  <c r="M37"/>
  <c r="N37"/>
  <c r="O37"/>
  <c r="P37"/>
  <c r="Q37"/>
  <c r="R37"/>
  <c r="D14"/>
  <c r="C14" s="1"/>
  <c r="D11"/>
  <c r="C11" s="1"/>
  <c r="D12"/>
  <c r="C12" s="1"/>
  <c r="D5"/>
  <c r="D6"/>
  <c r="C6" s="1"/>
  <c r="D10"/>
  <c r="C10" s="1"/>
  <c r="I17"/>
  <c r="D8"/>
  <c r="C8" s="1"/>
  <c r="D7"/>
  <c r="C7" s="1"/>
  <c r="L17"/>
  <c r="C17" i="2" l="1"/>
  <c r="C34" i="1"/>
  <c r="C37" s="1"/>
  <c r="D17"/>
  <c r="D25" s="1"/>
  <c r="U5"/>
  <c r="T37"/>
  <c r="U37"/>
  <c r="D17" i="2"/>
  <c r="C5" i="1"/>
  <c r="C17" s="1"/>
  <c r="H17"/>
  <c r="T17" s="1"/>
  <c r="C34" i="2"/>
  <c r="C37" s="1"/>
  <c r="T6" i="1"/>
  <c r="U6" l="1"/>
  <c r="U17" s="1"/>
  <c r="D26"/>
  <c r="D27" s="1"/>
  <c r="D25" i="2"/>
  <c r="D26"/>
  <c r="D27" s="1"/>
</calcChain>
</file>

<file path=xl/comments1.xml><?xml version="1.0" encoding="utf-8"?>
<comments xmlns="http://schemas.openxmlformats.org/spreadsheetml/2006/main">
  <authors>
    <author>User 2</author>
  </authors>
  <commentList>
    <comment ref="K11" authorId="0">
      <text>
        <r>
          <rPr>
            <sz val="9"/>
            <color indexed="81"/>
            <rFont val="Tahoma"/>
            <family val="2"/>
            <charset val="204"/>
          </rPr>
          <t>замена канатов лифта в 4 подъезде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<sst xmlns="http://schemas.openxmlformats.org/spreadsheetml/2006/main" count="130" uniqueCount="58">
  <si>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</si>
  <si>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</si>
  <si>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</si>
  <si>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</si>
  <si>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</si>
  <si>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</si>
  <si>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</si>
  <si>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</si>
  <si>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</si>
  <si>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</si>
  <si>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</si>
  <si>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</si>
  <si>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</si>
  <si>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</si>
  <si>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</si>
  <si>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</si>
  <si>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</si>
  <si>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</si>
  <si>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</si>
  <si>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</si>
  <si>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</si>
  <si>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</si>
  <si>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</si>
  <si>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</si>
  <si>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</si>
  <si>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</si>
  <si>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</si>
  <si>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</si>
  <si>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</si>
  <si>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</si>
  <si>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</si>
  <si>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</si>
  <si>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</si>
  <si>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</si>
  <si>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</si>
  <si>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</si>
  <si>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</si>
  <si>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</si>
  <si>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</si>
  <si>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</si>
  <si>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</si>
  <si>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</si>
  <si>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</si>
  <si>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</si>
  <si>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</si>
  <si>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</si>
  <si>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</si>
  <si>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</si>
  <si>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</si>
  <si>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</si>
  <si>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в январе 2017г. за декабрь 2016г.</t>
  </si>
  <si>
    <t>тариф на сбор и вывоз ТБО и КГМ за 1 кв. м общей площади в месяц:</t>
  </si>
  <si>
    <t>Вывоз крупногабаритного (КГМ), строительного мусора</t>
  </si>
  <si>
    <t>техническому содержанию и ремонту лифтового хозяйства многоквартирного дома на 2017 г.</t>
  </si>
  <si>
    <t>Смета расходов ТСЖ "ПРОСТОР" по сбору и вывозу ТБО на 2017 г.</t>
  </si>
  <si>
    <t>На основании сметы расходов на 2017 г. Правление ТСЖ предлагает утвердить</t>
  </si>
  <si>
    <t>Сумма расходов по месяцам 2017 года, руб.</t>
  </si>
  <si>
    <t>в январе 2018г. за декабрь 2017г.</t>
  </si>
</sst>
</file>

<file path=xl/styles.xml><?xml version="1.0" encoding="utf-8"?>
<styleSheet xmlns="http://schemas.openxmlformats.org/spreadsheetml/2006/main">
  <fonts count="10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/>
    <xf numFmtId="1" fontId="4" fillId="0" borderId="13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9" xfId="0" applyFont="1" applyBorder="1"/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2" xfId="0" applyFont="1" applyFill="1" applyBorder="1"/>
    <xf numFmtId="1" fontId="4" fillId="0" borderId="18" xfId="0" applyNumberFormat="1" applyFont="1" applyBorder="1"/>
    <xf numFmtId="1" fontId="4" fillId="0" borderId="4" xfId="0" applyNumberFormat="1" applyFont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1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/>
    <xf numFmtId="0" fontId="4" fillId="4" borderId="22" xfId="0" applyFont="1" applyFill="1" applyBorder="1"/>
    <xf numFmtId="0" fontId="4" fillId="4" borderId="23" xfId="0" applyFont="1" applyFill="1" applyBorder="1"/>
    <xf numFmtId="0" fontId="4" fillId="4" borderId="5" xfId="0" applyFont="1" applyFill="1" applyBorder="1"/>
    <xf numFmtId="0" fontId="4" fillId="4" borderId="16" xfId="0" applyFont="1" applyFill="1" applyBorder="1"/>
    <xf numFmtId="1" fontId="4" fillId="3" borderId="16" xfId="0" applyNumberFormat="1" applyFont="1" applyFill="1" applyBorder="1"/>
    <xf numFmtId="1" fontId="4" fillId="3" borderId="5" xfId="0" applyNumberFormat="1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24" xfId="0" applyFont="1" applyFill="1" applyBorder="1"/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5" xfId="0" applyFont="1" applyBorder="1"/>
    <xf numFmtId="0" fontId="7" fillId="0" borderId="9" xfId="0" applyFont="1" applyBorder="1"/>
    <xf numFmtId="0" fontId="7" fillId="0" borderId="5" xfId="0" applyFont="1" applyFill="1" applyBorder="1"/>
    <xf numFmtId="0" fontId="7" fillId="0" borderId="5" xfId="0" applyFont="1" applyBorder="1"/>
    <xf numFmtId="0" fontId="4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2" xfId="0" applyFont="1" applyFill="1" applyBorder="1"/>
    <xf numFmtId="0" fontId="5" fillId="0" borderId="5" xfId="0" applyFont="1" applyFill="1" applyBorder="1"/>
    <xf numFmtId="0" fontId="5" fillId="0" borderId="17" xfId="0" applyNumberFormat="1" applyFont="1" applyBorder="1" applyAlignment="1"/>
    <xf numFmtId="0" fontId="1" fillId="2" borderId="24" xfId="0" applyFont="1" applyFill="1" applyBorder="1" applyAlignment="1"/>
    <xf numFmtId="1" fontId="0" fillId="0" borderId="0" xfId="0" applyNumberForma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/>
    <xf numFmtId="1" fontId="4" fillId="0" borderId="5" xfId="0" applyNumberFormat="1" applyFont="1" applyFill="1" applyBorder="1"/>
    <xf numFmtId="1" fontId="4" fillId="0" borderId="4" xfId="0" applyNumberFormat="1" applyFont="1" applyFill="1" applyBorder="1"/>
    <xf numFmtId="0" fontId="4" fillId="0" borderId="17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2" fillId="2" borderId="3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Normal="100" workbookViewId="0">
      <selection activeCell="O27" sqref="O27"/>
    </sheetView>
  </sheetViews>
  <sheetFormatPr defaultRowHeight="12.75"/>
  <cols>
    <col min="1" max="1" width="6" bestFit="1" customWidth="1"/>
    <col min="2" max="2" width="74.85546875" customWidth="1"/>
    <col min="3" max="3" width="9" customWidth="1"/>
    <col min="4" max="4" width="8.7109375" customWidth="1"/>
    <col min="5" max="5" width="8.140625" customWidth="1"/>
    <col min="6" max="6" width="9.7109375" customWidth="1"/>
    <col min="7" max="7" width="7.85546875" bestFit="1" customWidth="1"/>
    <col min="8" max="8" width="9.5703125" bestFit="1" customWidth="1"/>
    <col min="9" max="9" width="7.42578125" customWidth="1"/>
    <col min="10" max="10" width="7.85546875" bestFit="1" customWidth="1"/>
    <col min="11" max="11" width="6.7109375" customWidth="1"/>
    <col min="12" max="12" width="6" bestFit="1" customWidth="1"/>
    <col min="13" max="13" width="7" customWidth="1"/>
    <col min="14" max="14" width="6.85546875" bestFit="1" customWidth="1"/>
    <col min="15" max="15" width="9.7109375" bestFit="1" customWidth="1"/>
    <col min="16" max="16" width="8.5703125" bestFit="1" customWidth="1"/>
    <col min="17" max="17" width="7.85546875" bestFit="1" customWidth="1"/>
    <col min="18" max="18" width="8.85546875" bestFit="1" customWidth="1"/>
    <col min="19" max="19" width="9.85546875" customWidth="1"/>
    <col min="20" max="21" width="9.5703125" customWidth="1"/>
  </cols>
  <sheetData>
    <row r="1" spans="1:21">
      <c r="A1" s="114" t="s">
        <v>0</v>
      </c>
      <c r="B1" s="114"/>
      <c r="C1" s="114"/>
      <c r="D1" s="114"/>
      <c r="E1" s="114"/>
      <c r="F1" s="28"/>
    </row>
    <row r="2" spans="1:21" ht="13.5" thickBot="1">
      <c r="A2" s="114" t="s">
        <v>53</v>
      </c>
      <c r="B2" s="114"/>
      <c r="C2" s="114"/>
      <c r="D2" s="114"/>
      <c r="E2" s="114"/>
      <c r="F2" s="28"/>
    </row>
    <row r="3" spans="1:21" ht="13.5" thickBot="1">
      <c r="A3" s="115"/>
      <c r="B3" s="115"/>
      <c r="C3" s="115"/>
      <c r="D3" s="115"/>
      <c r="E3" s="115"/>
      <c r="F3" s="29"/>
      <c r="G3" s="119" t="s">
        <v>56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4"/>
      <c r="S3" s="30"/>
      <c r="T3" s="122" t="s">
        <v>24</v>
      </c>
      <c r="U3" s="122" t="s">
        <v>25</v>
      </c>
    </row>
    <row r="4" spans="1:21" ht="53.45" customHeight="1" thickBot="1">
      <c r="A4" s="59" t="s">
        <v>1</v>
      </c>
      <c r="B4" s="102" t="s">
        <v>2</v>
      </c>
      <c r="C4" s="73" t="s">
        <v>26</v>
      </c>
      <c r="D4" s="58" t="s">
        <v>3</v>
      </c>
      <c r="E4" s="7" t="s">
        <v>4</v>
      </c>
      <c r="F4" s="32" t="s">
        <v>50</v>
      </c>
      <c r="G4" s="61" t="s">
        <v>12</v>
      </c>
      <c r="H4" s="60" t="s">
        <v>13</v>
      </c>
      <c r="I4" s="61" t="s">
        <v>14</v>
      </c>
      <c r="J4" s="63" t="s">
        <v>15</v>
      </c>
      <c r="K4" s="61" t="s">
        <v>16</v>
      </c>
      <c r="L4" s="63" t="s">
        <v>17</v>
      </c>
      <c r="M4" s="61" t="s">
        <v>18</v>
      </c>
      <c r="N4" s="60" t="s">
        <v>19</v>
      </c>
      <c r="O4" s="61" t="s">
        <v>20</v>
      </c>
      <c r="P4" s="60" t="s">
        <v>21</v>
      </c>
      <c r="Q4" s="61" t="s">
        <v>22</v>
      </c>
      <c r="R4" s="60" t="s">
        <v>23</v>
      </c>
      <c r="S4" s="32" t="s">
        <v>57</v>
      </c>
      <c r="T4" s="123"/>
      <c r="U4" s="123"/>
    </row>
    <row r="5" spans="1:21" ht="13.5" thickBot="1">
      <c r="A5" s="96">
        <v>1</v>
      </c>
      <c r="B5" s="93" t="s">
        <v>46</v>
      </c>
      <c r="C5" s="75">
        <f>D5/D19</f>
        <v>1.6358617378780604</v>
      </c>
      <c r="D5" s="34">
        <f t="shared" ref="D5:D16" si="0">E5/12</f>
        <v>40890</v>
      </c>
      <c r="E5" s="38">
        <v>490680</v>
      </c>
      <c r="F5" s="42"/>
      <c r="G5" s="90">
        <f>14792+14792+5185+5185</f>
        <v>39954</v>
      </c>
      <c r="H5" s="41">
        <f>16356+5046+5046</f>
        <v>26448</v>
      </c>
      <c r="I5" s="42">
        <f>16012+16012+10092</f>
        <v>42116</v>
      </c>
      <c r="J5" s="42">
        <f>16012+16012+16012+10092</f>
        <v>58128</v>
      </c>
      <c r="K5" s="42">
        <f>16012+5046+5046</f>
        <v>26104</v>
      </c>
      <c r="L5" s="42">
        <f>16012+16012+10092</f>
        <v>42116</v>
      </c>
      <c r="M5" s="42">
        <f>16012+16522+10092</f>
        <v>42626</v>
      </c>
      <c r="N5" s="41">
        <f>23668+12184+10092</f>
        <v>45944</v>
      </c>
      <c r="O5" s="42">
        <f>12950+16012+10046</f>
        <v>39008</v>
      </c>
      <c r="P5" s="41">
        <f>19584+15138</f>
        <v>34722</v>
      </c>
      <c r="Q5" s="42">
        <f>5046+16267+24830</f>
        <v>46143</v>
      </c>
      <c r="R5" s="41">
        <f>11834+11834+5046+5046+16012</f>
        <v>49772</v>
      </c>
      <c r="S5" s="42"/>
      <c r="T5" s="27">
        <f>SUM(G5:S5)</f>
        <v>493081</v>
      </c>
      <c r="U5" s="111">
        <f t="shared" ref="U5:U15" si="1">E5-T5</f>
        <v>-2401</v>
      </c>
    </row>
    <row r="6" spans="1:21" ht="13.5" thickBot="1">
      <c r="A6" s="96">
        <v>2</v>
      </c>
      <c r="B6" s="82" t="s">
        <v>5</v>
      </c>
      <c r="C6" s="76">
        <f>D6/D19</f>
        <v>0.62425988158105294</v>
      </c>
      <c r="D6" s="35">
        <f t="shared" si="0"/>
        <v>15604</v>
      </c>
      <c r="E6" s="44">
        <v>187248</v>
      </c>
      <c r="F6" s="104">
        <f>6965+9100</f>
        <v>16065</v>
      </c>
      <c r="G6" s="46"/>
      <c r="H6" s="45">
        <f>95+6168+9490</f>
        <v>15753</v>
      </c>
      <c r="I6" s="46">
        <f>6168+95+9490</f>
        <v>15753</v>
      </c>
      <c r="J6" s="46">
        <f>6168+9490</f>
        <v>15658</v>
      </c>
      <c r="K6" s="46">
        <f>95+6168+9490</f>
        <v>15753</v>
      </c>
      <c r="L6" s="46">
        <f>85+5475+8423</f>
        <v>13983</v>
      </c>
      <c r="M6" s="46">
        <f>85+5475+8423</f>
        <v>13983</v>
      </c>
      <c r="N6" s="45">
        <f>85+5475+8423</f>
        <v>13983</v>
      </c>
      <c r="O6" s="46">
        <f>90+5861+9017</f>
        <v>14968</v>
      </c>
      <c r="P6" s="45">
        <f>105+6827+10503</f>
        <v>17435</v>
      </c>
      <c r="Q6" s="46">
        <f>100+6513+10020</f>
        <v>16633</v>
      </c>
      <c r="R6" s="45">
        <f>108+6987+10749</f>
        <v>17844</v>
      </c>
      <c r="S6" s="42">
        <f>77+5004+7699</f>
        <v>12780</v>
      </c>
      <c r="T6" s="47">
        <f>SUM(G6:S6)</f>
        <v>184526</v>
      </c>
      <c r="U6" s="112">
        <f t="shared" si="1"/>
        <v>2722</v>
      </c>
    </row>
    <row r="7" spans="1:21" ht="13.5" thickBot="1">
      <c r="A7" s="97">
        <v>3</v>
      </c>
      <c r="B7" s="93" t="s">
        <v>6</v>
      </c>
      <c r="C7" s="75">
        <f>D7/D19</f>
        <v>6.6677335040273107E-3</v>
      </c>
      <c r="D7" s="34">
        <f t="shared" si="0"/>
        <v>166.66666666666666</v>
      </c>
      <c r="E7" s="38">
        <v>2000</v>
      </c>
      <c r="F7" s="105"/>
      <c r="G7" s="42"/>
      <c r="H7" s="41"/>
      <c r="I7" s="42"/>
      <c r="J7" s="42"/>
      <c r="K7" s="42"/>
      <c r="L7" s="42"/>
      <c r="M7" s="42"/>
      <c r="N7" s="41"/>
      <c r="O7" s="42"/>
      <c r="P7" s="41"/>
      <c r="Q7" s="42"/>
      <c r="R7" s="41"/>
      <c r="S7" s="42"/>
      <c r="T7" s="27">
        <f>SUM(G7:S7)</f>
        <v>0</v>
      </c>
      <c r="U7" s="9">
        <f t="shared" si="1"/>
        <v>2000</v>
      </c>
    </row>
    <row r="8" spans="1:21" s="5" customFormat="1" ht="13.5" thickBot="1">
      <c r="A8" s="98">
        <v>4</v>
      </c>
      <c r="B8" s="93" t="s">
        <v>27</v>
      </c>
      <c r="C8" s="75">
        <f>D8/D19</f>
        <v>1.2001920307249159E-2</v>
      </c>
      <c r="D8" s="34">
        <f t="shared" si="0"/>
        <v>300</v>
      </c>
      <c r="E8" s="90">
        <v>3600</v>
      </c>
      <c r="F8" s="104"/>
      <c r="G8" s="42">
        <v>3600</v>
      </c>
      <c r="H8" s="41"/>
      <c r="I8" s="42"/>
      <c r="J8" s="42"/>
      <c r="K8" s="42"/>
      <c r="L8" s="42"/>
      <c r="M8" s="42"/>
      <c r="N8" s="41"/>
      <c r="O8" s="42"/>
      <c r="P8" s="41"/>
      <c r="Q8" s="42"/>
      <c r="R8" s="41"/>
      <c r="S8" s="42"/>
      <c r="T8" s="47">
        <f t="shared" ref="T8:T15" si="2">SUM(G8:S8)</f>
        <v>3600</v>
      </c>
      <c r="U8" s="9">
        <f t="shared" si="1"/>
        <v>0</v>
      </c>
    </row>
    <row r="9" spans="1:21" s="5" customFormat="1" ht="13.5" thickBot="1">
      <c r="A9" s="92">
        <v>5</v>
      </c>
      <c r="B9" s="82" t="s">
        <v>48</v>
      </c>
      <c r="C9" s="76">
        <f>D9/D19</f>
        <v>8.0012802048327739E-2</v>
      </c>
      <c r="D9" s="35">
        <f t="shared" si="0"/>
        <v>2000</v>
      </c>
      <c r="E9" s="39">
        <v>24000</v>
      </c>
      <c r="F9" s="105"/>
      <c r="G9" s="46">
        <v>24000</v>
      </c>
      <c r="H9" s="45"/>
      <c r="I9" s="46"/>
      <c r="J9" s="46"/>
      <c r="K9" s="46"/>
      <c r="L9" s="46"/>
      <c r="M9" s="46"/>
      <c r="N9" s="45"/>
      <c r="O9" s="46"/>
      <c r="P9" s="45"/>
      <c r="Q9" s="46"/>
      <c r="R9" s="45"/>
      <c r="S9" s="46"/>
      <c r="T9" s="27">
        <f t="shared" si="2"/>
        <v>24000</v>
      </c>
      <c r="U9" s="48">
        <f t="shared" si="1"/>
        <v>0</v>
      </c>
    </row>
    <row r="10" spans="1:21" ht="13.5" thickBot="1">
      <c r="A10" s="99">
        <v>6</v>
      </c>
      <c r="B10" s="94" t="s">
        <v>40</v>
      </c>
      <c r="C10" s="77">
        <f>D10/D19</f>
        <v>1.2001920307249161</v>
      </c>
      <c r="D10" s="49">
        <f t="shared" si="0"/>
        <v>30000</v>
      </c>
      <c r="E10" s="50">
        <v>360000</v>
      </c>
      <c r="F10" s="105">
        <v>30000</v>
      </c>
      <c r="G10" s="109"/>
      <c r="H10" s="41">
        <v>30000</v>
      </c>
      <c r="I10" s="42">
        <v>30000</v>
      </c>
      <c r="J10" s="42">
        <v>30000</v>
      </c>
      <c r="K10" s="42">
        <v>30000</v>
      </c>
      <c r="L10" s="42">
        <v>30000</v>
      </c>
      <c r="M10" s="42">
        <v>30000</v>
      </c>
      <c r="N10" s="41">
        <v>30000</v>
      </c>
      <c r="O10" s="42">
        <v>30000</v>
      </c>
      <c r="P10" s="41">
        <v>30000</v>
      </c>
      <c r="Q10" s="42">
        <v>30000</v>
      </c>
      <c r="R10" s="41">
        <v>30000</v>
      </c>
      <c r="S10" s="42">
        <v>30000</v>
      </c>
      <c r="T10" s="47">
        <f t="shared" si="2"/>
        <v>360000</v>
      </c>
      <c r="U10" s="9">
        <f t="shared" si="1"/>
        <v>0</v>
      </c>
    </row>
    <row r="11" spans="1:21" ht="13.5" thickBot="1">
      <c r="A11" s="99">
        <v>7</v>
      </c>
      <c r="B11" s="82" t="s">
        <v>41</v>
      </c>
      <c r="C11" s="76">
        <f>D11/D19</f>
        <v>0.10001600256040967</v>
      </c>
      <c r="D11" s="35">
        <f t="shared" si="0"/>
        <v>2500</v>
      </c>
      <c r="E11" s="44">
        <v>30000</v>
      </c>
      <c r="F11" s="104"/>
      <c r="G11" s="46"/>
      <c r="H11" s="45"/>
      <c r="I11" s="46">
        <v>18570</v>
      </c>
      <c r="J11" s="46"/>
      <c r="K11" s="46">
        <v>24325</v>
      </c>
      <c r="L11" s="46"/>
      <c r="M11" s="46"/>
      <c r="N11" s="41"/>
      <c r="O11" s="46"/>
      <c r="P11" s="45"/>
      <c r="Q11" s="46"/>
      <c r="R11" s="45"/>
      <c r="S11" s="46"/>
      <c r="T11" s="27">
        <f t="shared" si="2"/>
        <v>42895</v>
      </c>
      <c r="U11" s="26">
        <f t="shared" si="1"/>
        <v>-12895</v>
      </c>
    </row>
    <row r="12" spans="1:21" ht="13.5" thickBot="1">
      <c r="A12" s="99">
        <v>8</v>
      </c>
      <c r="B12" s="93" t="s">
        <v>37</v>
      </c>
      <c r="C12" s="75">
        <f>D12/D19</f>
        <v>4.0006401024163869E-2</v>
      </c>
      <c r="D12" s="34">
        <f t="shared" si="0"/>
        <v>1000</v>
      </c>
      <c r="E12" s="38">
        <v>12000</v>
      </c>
      <c r="F12" s="105"/>
      <c r="G12" s="42"/>
      <c r="H12" s="41"/>
      <c r="I12" s="42"/>
      <c r="J12" s="42"/>
      <c r="K12" s="42"/>
      <c r="L12" s="42"/>
      <c r="M12" s="42"/>
      <c r="N12" s="41"/>
      <c r="O12" s="42"/>
      <c r="P12" s="41"/>
      <c r="Q12" s="42"/>
      <c r="R12" s="41"/>
      <c r="S12" s="42"/>
      <c r="T12" s="47">
        <f t="shared" si="2"/>
        <v>0</v>
      </c>
      <c r="U12" s="9">
        <f t="shared" si="1"/>
        <v>12000</v>
      </c>
    </row>
    <row r="13" spans="1:21" ht="13.5" thickBot="1">
      <c r="A13" s="100">
        <v>9</v>
      </c>
      <c r="B13" s="82" t="s">
        <v>39</v>
      </c>
      <c r="C13" s="78">
        <f>D13/D19</f>
        <v>0</v>
      </c>
      <c r="D13" s="35">
        <f t="shared" si="0"/>
        <v>0</v>
      </c>
      <c r="E13" s="44">
        <v>0</v>
      </c>
      <c r="F13" s="104"/>
      <c r="G13" s="46"/>
      <c r="H13" s="45"/>
      <c r="I13" s="46"/>
      <c r="J13" s="46"/>
      <c r="K13" s="46"/>
      <c r="L13" s="46"/>
      <c r="M13" s="46"/>
      <c r="N13" s="45"/>
      <c r="O13" s="46"/>
      <c r="P13" s="45"/>
      <c r="Q13" s="46"/>
      <c r="R13" s="45"/>
      <c r="S13" s="46"/>
      <c r="T13" s="27">
        <f t="shared" si="2"/>
        <v>0</v>
      </c>
      <c r="U13" s="26">
        <f t="shared" si="1"/>
        <v>0</v>
      </c>
    </row>
    <row r="14" spans="1:21" ht="13.5" thickBot="1">
      <c r="A14" s="97">
        <v>10</v>
      </c>
      <c r="B14" s="95" t="s">
        <v>28</v>
      </c>
      <c r="C14" s="79">
        <f>D14/D19</f>
        <v>0</v>
      </c>
      <c r="D14" s="34">
        <f t="shared" si="0"/>
        <v>0</v>
      </c>
      <c r="E14" s="8">
        <v>0</v>
      </c>
      <c r="F14" s="105"/>
      <c r="G14" s="42"/>
      <c r="H14" s="41"/>
      <c r="I14" s="42"/>
      <c r="J14" s="42"/>
      <c r="K14" s="42"/>
      <c r="L14" s="42"/>
      <c r="M14" s="42"/>
      <c r="N14" s="41"/>
      <c r="O14" s="42"/>
      <c r="P14" s="41"/>
      <c r="Q14" s="42"/>
      <c r="R14" s="41"/>
      <c r="S14" s="42"/>
      <c r="T14" s="47">
        <f t="shared" si="2"/>
        <v>0</v>
      </c>
      <c r="U14" s="9">
        <f t="shared" si="1"/>
        <v>0</v>
      </c>
    </row>
    <row r="15" spans="1:21" ht="13.5" thickBot="1">
      <c r="A15" s="97">
        <v>11</v>
      </c>
      <c r="B15" s="85" t="s">
        <v>45</v>
      </c>
      <c r="C15" s="76">
        <f>D15/D19</f>
        <v>1.0001600256040967E-2</v>
      </c>
      <c r="D15" s="35">
        <f t="shared" si="0"/>
        <v>250</v>
      </c>
      <c r="E15" s="52">
        <v>3000</v>
      </c>
      <c r="F15" s="104">
        <v>250</v>
      </c>
      <c r="G15" s="46"/>
      <c r="H15" s="45">
        <v>250</v>
      </c>
      <c r="I15" s="46">
        <v>250</v>
      </c>
      <c r="J15" s="46">
        <v>250</v>
      </c>
      <c r="K15" s="46">
        <v>250</v>
      </c>
      <c r="L15" s="46">
        <v>250</v>
      </c>
      <c r="M15" s="46">
        <v>250</v>
      </c>
      <c r="N15" s="45">
        <v>250</v>
      </c>
      <c r="O15" s="46">
        <v>250</v>
      </c>
      <c r="P15" s="42">
        <v>250</v>
      </c>
      <c r="Q15" s="45">
        <v>250</v>
      </c>
      <c r="R15" s="42">
        <v>250</v>
      </c>
      <c r="S15" s="45">
        <v>250</v>
      </c>
      <c r="T15" s="9">
        <f t="shared" si="2"/>
        <v>3000</v>
      </c>
      <c r="U15" s="9">
        <f t="shared" si="1"/>
        <v>0</v>
      </c>
    </row>
    <row r="16" spans="1:21" ht="13.5" thickBot="1">
      <c r="A16" s="101">
        <v>12</v>
      </c>
      <c r="B16" s="93" t="s">
        <v>7</v>
      </c>
      <c r="C16" s="75">
        <f>D16/D19</f>
        <v>3.333866752013656E-4</v>
      </c>
      <c r="D16" s="34">
        <f t="shared" si="0"/>
        <v>8.3333333333333339</v>
      </c>
      <c r="E16" s="8">
        <v>100</v>
      </c>
      <c r="F16" s="42"/>
      <c r="G16" s="42"/>
      <c r="H16" s="41"/>
      <c r="I16" s="42"/>
      <c r="J16" s="42"/>
      <c r="K16" s="42"/>
      <c r="L16" s="42"/>
      <c r="M16" s="42"/>
      <c r="N16" s="41"/>
      <c r="O16" s="42"/>
      <c r="P16" s="41"/>
      <c r="Q16" s="42"/>
      <c r="R16" s="41"/>
      <c r="S16" s="42"/>
      <c r="T16" s="27">
        <f t="shared" ref="T16" si="3">SUM(G16:S16)</f>
        <v>0</v>
      </c>
      <c r="U16" s="9">
        <f>E16-T16</f>
        <v>100</v>
      </c>
    </row>
    <row r="17" spans="1:21" ht="13.5" thickBot="1">
      <c r="A17" s="116" t="s">
        <v>8</v>
      </c>
      <c r="B17" s="117"/>
      <c r="C17" s="36">
        <f t="shared" ref="C17:I17" si="4">SUM(C5:C16)</f>
        <v>3.7093534965594501</v>
      </c>
      <c r="D17" s="53">
        <f t="shared" si="4"/>
        <v>92718.999999999985</v>
      </c>
      <c r="E17" s="37">
        <f t="shared" si="4"/>
        <v>1112628</v>
      </c>
      <c r="F17" s="107">
        <f>SUM(F5:F16)</f>
        <v>46315</v>
      </c>
      <c r="G17" s="74">
        <f>SUM(G5:G16)</f>
        <v>67554</v>
      </c>
      <c r="H17" s="68">
        <f t="shared" si="4"/>
        <v>72451</v>
      </c>
      <c r="I17" s="69">
        <f t="shared" si="4"/>
        <v>106689</v>
      </c>
      <c r="J17" s="68">
        <f t="shared" ref="J17:S17" si="5">SUM(J5:J16)</f>
        <v>104036</v>
      </c>
      <c r="K17" s="69">
        <f t="shared" si="5"/>
        <v>96432</v>
      </c>
      <c r="L17" s="68">
        <f t="shared" si="5"/>
        <v>86349</v>
      </c>
      <c r="M17" s="69">
        <f t="shared" si="5"/>
        <v>86859</v>
      </c>
      <c r="N17" s="68">
        <f t="shared" si="5"/>
        <v>90177</v>
      </c>
      <c r="O17" s="69">
        <f t="shared" si="5"/>
        <v>84226</v>
      </c>
      <c r="P17" s="68">
        <f t="shared" si="5"/>
        <v>82407</v>
      </c>
      <c r="Q17" s="69">
        <f t="shared" si="5"/>
        <v>93026</v>
      </c>
      <c r="R17" s="68">
        <f t="shared" si="5"/>
        <v>97866</v>
      </c>
      <c r="S17" s="67">
        <f t="shared" si="5"/>
        <v>43030</v>
      </c>
      <c r="T17" s="10">
        <f>SUM(G17:S17)</f>
        <v>1111102</v>
      </c>
      <c r="U17" s="10">
        <f>SUM(U5:U16)</f>
        <v>1526</v>
      </c>
    </row>
    <row r="18" spans="1:21" s="5" customFormat="1" ht="12.6" customHeight="1"/>
    <row r="19" spans="1:21">
      <c r="A19" s="118" t="s">
        <v>9</v>
      </c>
      <c r="B19" s="118"/>
      <c r="C19" s="15"/>
      <c r="D19" s="91">
        <v>24996</v>
      </c>
      <c r="E19" s="2" t="s">
        <v>10</v>
      </c>
      <c r="F19" s="2"/>
      <c r="T19" s="108"/>
      <c r="U19" s="108"/>
    </row>
    <row r="20" spans="1:21">
      <c r="A20" s="15"/>
      <c r="B20" s="15"/>
      <c r="C20" s="15"/>
      <c r="D20" s="1"/>
      <c r="E20" s="2"/>
      <c r="F20" s="2"/>
    </row>
    <row r="21" spans="1:21">
      <c r="A21" s="118" t="s">
        <v>30</v>
      </c>
      <c r="B21" s="118"/>
      <c r="C21" s="15"/>
      <c r="D21" s="18">
        <v>2424</v>
      </c>
      <c r="E21" s="19" t="s">
        <v>10</v>
      </c>
      <c r="F21" s="19"/>
    </row>
    <row r="22" spans="1:21">
      <c r="A22" s="118" t="s">
        <v>31</v>
      </c>
      <c r="B22" s="118"/>
      <c r="C22" s="15"/>
      <c r="D22" s="18">
        <f>D19-D21</f>
        <v>22572</v>
      </c>
      <c r="E22" s="19" t="s">
        <v>10</v>
      </c>
      <c r="F22" s="19"/>
    </row>
    <row r="23" spans="1:21" s="5" customFormat="1" ht="11.25"/>
    <row r="24" spans="1:21">
      <c r="A24" s="121" t="s">
        <v>55</v>
      </c>
      <c r="B24" s="121"/>
      <c r="C24" s="14"/>
    </row>
    <row r="25" spans="1:21">
      <c r="A25" s="121" t="s">
        <v>49</v>
      </c>
      <c r="B25" s="121"/>
      <c r="C25" s="14"/>
      <c r="D25" s="22">
        <f>D17/D19</f>
        <v>3.7093534965594488</v>
      </c>
      <c r="E25" s="19" t="s">
        <v>11</v>
      </c>
      <c r="F25" s="19"/>
    </row>
    <row r="26" spans="1:21">
      <c r="B26" s="21" t="s">
        <v>32</v>
      </c>
      <c r="C26" s="20"/>
      <c r="D26" s="23">
        <f>D17/(D21+2*D22)</f>
        <v>1.9491885301042715</v>
      </c>
      <c r="E26" s="2" t="s">
        <v>11</v>
      </c>
      <c r="F26" s="2"/>
    </row>
    <row r="27" spans="1:21">
      <c r="B27" s="21" t="s">
        <v>33</v>
      </c>
      <c r="C27" s="21"/>
      <c r="D27" s="23">
        <f>2*D26</f>
        <v>3.898377060208543</v>
      </c>
      <c r="E27" s="2" t="s">
        <v>11</v>
      </c>
      <c r="F27" s="2"/>
    </row>
    <row r="31" spans="1:21" ht="13.5" thickBot="1">
      <c r="A31" s="114" t="s">
        <v>54</v>
      </c>
      <c r="B31" s="114"/>
      <c r="C31" s="114"/>
      <c r="D31" s="114"/>
      <c r="E31" s="114"/>
      <c r="F31" s="28"/>
    </row>
    <row r="32" spans="1:21" ht="13.5" thickBot="1">
      <c r="A32" s="115"/>
      <c r="B32" s="115"/>
      <c r="C32" s="115"/>
      <c r="D32" s="115"/>
      <c r="E32" s="115"/>
      <c r="F32" s="29"/>
      <c r="G32" s="119" t="s">
        <v>56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30"/>
      <c r="T32" s="122" t="s">
        <v>24</v>
      </c>
      <c r="U32" s="122" t="s">
        <v>25</v>
      </c>
    </row>
    <row r="33" spans="1:21" ht="54" customHeight="1" thickBot="1">
      <c r="A33" s="7" t="s">
        <v>1</v>
      </c>
      <c r="B33" s="73" t="s">
        <v>2</v>
      </c>
      <c r="C33" s="72" t="s">
        <v>26</v>
      </c>
      <c r="D33" s="59" t="s">
        <v>3</v>
      </c>
      <c r="E33" s="73" t="s">
        <v>4</v>
      </c>
      <c r="F33" s="32" t="s">
        <v>50</v>
      </c>
      <c r="G33" s="62" t="s">
        <v>12</v>
      </c>
      <c r="H33" s="63" t="s">
        <v>13</v>
      </c>
      <c r="I33" s="64" t="s">
        <v>14</v>
      </c>
      <c r="J33" s="63" t="s">
        <v>15</v>
      </c>
      <c r="K33" s="64" t="s">
        <v>16</v>
      </c>
      <c r="L33" s="63" t="s">
        <v>17</v>
      </c>
      <c r="M33" s="64" t="s">
        <v>18</v>
      </c>
      <c r="N33" s="63" t="s">
        <v>19</v>
      </c>
      <c r="O33" s="64" t="s">
        <v>20</v>
      </c>
      <c r="P33" s="63" t="s">
        <v>21</v>
      </c>
      <c r="Q33" s="64" t="s">
        <v>22</v>
      </c>
      <c r="R33" s="63" t="s">
        <v>23</v>
      </c>
      <c r="S33" s="32" t="s">
        <v>57</v>
      </c>
      <c r="T33" s="123"/>
      <c r="U33" s="123"/>
    </row>
    <row r="34" spans="1:21" ht="13.5" thickBot="1">
      <c r="A34" s="97">
        <v>1</v>
      </c>
      <c r="B34" s="3" t="s">
        <v>34</v>
      </c>
      <c r="C34" s="16">
        <f>D34/D39</f>
        <v>1.2115113704970819</v>
      </c>
      <c r="D34" s="6">
        <f>E34/12</f>
        <v>30100</v>
      </c>
      <c r="E34" s="8">
        <v>361200</v>
      </c>
      <c r="F34" s="113">
        <v>30100</v>
      </c>
      <c r="G34" s="57"/>
      <c r="H34" s="31">
        <v>30100</v>
      </c>
      <c r="I34" s="57">
        <v>30100</v>
      </c>
      <c r="J34" s="42"/>
      <c r="K34" s="57">
        <v>30100</v>
      </c>
      <c r="L34" s="57">
        <v>30100</v>
      </c>
      <c r="M34" s="57">
        <v>30100</v>
      </c>
      <c r="N34" s="57">
        <v>30100</v>
      </c>
      <c r="O34" s="57">
        <v>30100</v>
      </c>
      <c r="P34" s="57">
        <v>30100</v>
      </c>
      <c r="Q34" s="57">
        <v>30100</v>
      </c>
      <c r="R34" s="57">
        <v>30100</v>
      </c>
      <c r="S34" s="42">
        <v>30100</v>
      </c>
      <c r="T34" s="65">
        <f>SUM(G34:S34)</f>
        <v>331100</v>
      </c>
      <c r="U34" s="111">
        <f>E34-T34</f>
        <v>30100</v>
      </c>
    </row>
    <row r="35" spans="1:21" ht="13.5" thickBot="1">
      <c r="A35" s="97">
        <v>2</v>
      </c>
      <c r="B35" s="3" t="s">
        <v>38</v>
      </c>
      <c r="C35" s="16">
        <f>D35/D39</f>
        <v>2.4317434762192256E-2</v>
      </c>
      <c r="D35" s="6">
        <f>E35/12</f>
        <v>604.16666666666663</v>
      </c>
      <c r="E35" s="8">
        <v>7250</v>
      </c>
      <c r="F35" s="106"/>
      <c r="G35" s="57"/>
      <c r="H35" s="110"/>
      <c r="I35" s="57"/>
      <c r="J35" s="31"/>
      <c r="K35" s="57"/>
      <c r="L35" s="31"/>
      <c r="M35" s="57"/>
      <c r="N35" s="31"/>
      <c r="O35" s="57">
        <v>3334</v>
      </c>
      <c r="P35" s="31"/>
      <c r="Q35" s="57"/>
      <c r="R35" s="31"/>
      <c r="S35" s="57"/>
      <c r="T35" s="65">
        <f>SUM(G35:S35)</f>
        <v>3334</v>
      </c>
      <c r="U35" s="9">
        <f>E35-T35</f>
        <v>3916</v>
      </c>
    </row>
    <row r="36" spans="1:21" ht="13.5" thickBot="1">
      <c r="A36" s="103">
        <v>3</v>
      </c>
      <c r="B36" s="3" t="s">
        <v>52</v>
      </c>
      <c r="C36" s="16">
        <f>D36/D39</f>
        <v>0.13416515730864695</v>
      </c>
      <c r="D36" s="6">
        <f>E36/12</f>
        <v>3333.3333333333335</v>
      </c>
      <c r="E36" s="56">
        <v>40000</v>
      </c>
      <c r="F36" s="106"/>
      <c r="G36" s="86"/>
      <c r="H36" s="87"/>
      <c r="I36" s="88">
        <v>4000</v>
      </c>
      <c r="J36" s="87"/>
      <c r="K36" s="89"/>
      <c r="L36" s="87"/>
      <c r="M36" s="57"/>
      <c r="N36" s="31"/>
      <c r="O36" s="57"/>
      <c r="P36" s="41">
        <v>9010</v>
      </c>
      <c r="Q36" s="57"/>
      <c r="R36" s="31"/>
      <c r="S36" s="57"/>
      <c r="T36" s="65">
        <f>SUM(G36:S36)</f>
        <v>13010</v>
      </c>
      <c r="U36" s="9">
        <f>E36-T36</f>
        <v>26990</v>
      </c>
    </row>
    <row r="37" spans="1:21" ht="13.5" thickBot="1">
      <c r="A37" s="116" t="s">
        <v>8</v>
      </c>
      <c r="B37" s="125"/>
      <c r="C37" s="36">
        <f t="shared" ref="C37:S37" si="6">SUM(C34:C36)</f>
        <v>1.3699939625679209</v>
      </c>
      <c r="D37" s="53">
        <f t="shared" si="6"/>
        <v>34037.5</v>
      </c>
      <c r="E37" s="37">
        <f>SUM(E34:E36)</f>
        <v>408450</v>
      </c>
      <c r="F37" s="66">
        <f t="shared" si="6"/>
        <v>30100</v>
      </c>
      <c r="G37" s="68">
        <f t="shared" si="6"/>
        <v>0</v>
      </c>
      <c r="H37" s="69">
        <f t="shared" si="6"/>
        <v>30100</v>
      </c>
      <c r="I37" s="68">
        <f t="shared" si="6"/>
        <v>34100</v>
      </c>
      <c r="J37" s="69">
        <f t="shared" si="6"/>
        <v>0</v>
      </c>
      <c r="K37" s="68">
        <f t="shared" si="6"/>
        <v>30100</v>
      </c>
      <c r="L37" s="69">
        <f t="shared" si="6"/>
        <v>30100</v>
      </c>
      <c r="M37" s="68">
        <f t="shared" si="6"/>
        <v>30100</v>
      </c>
      <c r="N37" s="69">
        <f t="shared" si="6"/>
        <v>30100</v>
      </c>
      <c r="O37" s="68">
        <f t="shared" si="6"/>
        <v>33434</v>
      </c>
      <c r="P37" s="69">
        <f t="shared" si="6"/>
        <v>39110</v>
      </c>
      <c r="Q37" s="68">
        <f t="shared" si="6"/>
        <v>30100</v>
      </c>
      <c r="R37" s="69">
        <f t="shared" si="6"/>
        <v>30100</v>
      </c>
      <c r="S37" s="68">
        <f t="shared" si="6"/>
        <v>30100</v>
      </c>
      <c r="T37" s="70">
        <f>SUM(T34:T36)</f>
        <v>347444</v>
      </c>
      <c r="U37" s="71">
        <f>E37-T37</f>
        <v>61006</v>
      </c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118" t="s">
        <v>9</v>
      </c>
      <c r="B39" s="118"/>
      <c r="C39" s="15"/>
      <c r="D39" s="91">
        <v>24845</v>
      </c>
      <c r="E39" s="2" t="s">
        <v>10</v>
      </c>
      <c r="F39" s="2"/>
      <c r="G39" s="2"/>
      <c r="U39" s="108"/>
    </row>
    <row r="40" spans="1:21">
      <c r="A40" s="15"/>
      <c r="B40" s="15"/>
      <c r="C40" s="15"/>
      <c r="D40" s="1"/>
      <c r="E40" s="2"/>
      <c r="F40" s="2"/>
    </row>
    <row r="42" spans="1:21">
      <c r="A42" s="121" t="s">
        <v>55</v>
      </c>
      <c r="B42" s="121"/>
      <c r="C42" s="14"/>
    </row>
    <row r="43" spans="1:21">
      <c r="A43" s="121" t="s">
        <v>51</v>
      </c>
      <c r="B43" s="121"/>
      <c r="C43" s="14"/>
      <c r="D43" s="24">
        <f>D37/D39</f>
        <v>1.3699939625679212</v>
      </c>
      <c r="E43" s="2" t="s">
        <v>11</v>
      </c>
      <c r="F43" s="2"/>
    </row>
  </sheetData>
  <sheetProtection password="DC7D" sheet="1" objects="1" scenarios="1" selectLockedCells="1" selectUnlockedCells="1"/>
  <mergeCells count="21">
    <mergeCell ref="A39:B39"/>
    <mergeCell ref="G32:R32"/>
    <mergeCell ref="A42:B42"/>
    <mergeCell ref="A43:B43"/>
    <mergeCell ref="U3:U4"/>
    <mergeCell ref="A19:B19"/>
    <mergeCell ref="A21:B21"/>
    <mergeCell ref="T32:T33"/>
    <mergeCell ref="A32:E32"/>
    <mergeCell ref="A24:B24"/>
    <mergeCell ref="A25:B25"/>
    <mergeCell ref="A22:B22"/>
    <mergeCell ref="G3:R3"/>
    <mergeCell ref="T3:T4"/>
    <mergeCell ref="U32:U33"/>
    <mergeCell ref="A37:B37"/>
    <mergeCell ref="A1:E1"/>
    <mergeCell ref="A2:E2"/>
    <mergeCell ref="A3:E3"/>
    <mergeCell ref="A17:B17"/>
    <mergeCell ref="A31:E31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61" firstPageNumber="0" orientation="landscape" horizontalDpi="300" verticalDpi="300" r:id="rId1"/>
  <headerFooter alignWithMargins="0"/>
  <ignoredErrors>
    <ignoredError sqref="T34 T5:T6 T36 T8 T10 T15" formulaRange="1"/>
    <ignoredError sqref="T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selection activeCell="C1" sqref="C1:E1"/>
    </sheetView>
  </sheetViews>
  <sheetFormatPr defaultRowHeight="12.75"/>
  <cols>
    <col min="1" max="1" width="6.42578125" customWidth="1"/>
    <col min="2" max="2" width="76.85546875" customWidth="1"/>
  </cols>
  <sheetData>
    <row r="1" spans="1:5" ht="57.6" customHeight="1">
      <c r="C1" s="126" t="s">
        <v>47</v>
      </c>
      <c r="D1" s="126"/>
      <c r="E1" s="126"/>
    </row>
    <row r="2" spans="1:5">
      <c r="A2" s="114" t="s">
        <v>0</v>
      </c>
      <c r="B2" s="114"/>
      <c r="C2" s="114"/>
      <c r="D2" s="114"/>
      <c r="E2" s="114"/>
    </row>
    <row r="3" spans="1:5">
      <c r="A3" s="114" t="s">
        <v>42</v>
      </c>
      <c r="B3" s="114"/>
      <c r="C3" s="114"/>
      <c r="D3" s="114"/>
      <c r="E3" s="114"/>
    </row>
    <row r="4" spans="1:5" ht="13.5" thickBot="1">
      <c r="A4" s="115"/>
      <c r="B4" s="115"/>
      <c r="C4" s="115"/>
      <c r="D4" s="115"/>
      <c r="E4" s="115"/>
    </row>
    <row r="5" spans="1:5" ht="51.75" thickBot="1">
      <c r="A5" s="4" t="s">
        <v>1</v>
      </c>
      <c r="B5" s="80" t="s">
        <v>2</v>
      </c>
      <c r="C5" s="73" t="s">
        <v>26</v>
      </c>
      <c r="D5" s="58" t="s">
        <v>3</v>
      </c>
      <c r="E5" s="7" t="s">
        <v>4</v>
      </c>
    </row>
    <row r="6" spans="1:5" ht="13.5" thickBot="1">
      <c r="A6" s="40">
        <v>1</v>
      </c>
      <c r="B6" s="81" t="s">
        <v>46</v>
      </c>
      <c r="C6" s="75">
        <f>D6/D19</f>
        <v>1.3276042084973094</v>
      </c>
      <c r="D6" s="34">
        <f t="shared" ref="D6:D16" si="0">E6/12</f>
        <v>33060</v>
      </c>
      <c r="E6" s="38">
        <v>396720</v>
      </c>
    </row>
    <row r="7" spans="1:5" ht="13.5" thickBot="1">
      <c r="A7" s="13">
        <v>2</v>
      </c>
      <c r="B7" s="82" t="s">
        <v>5</v>
      </c>
      <c r="C7" s="76">
        <f>D7/D19</f>
        <v>0.50662597381736407</v>
      </c>
      <c r="D7" s="35">
        <f t="shared" si="0"/>
        <v>12616</v>
      </c>
      <c r="E7" s="44">
        <v>151392</v>
      </c>
    </row>
    <row r="8" spans="1:5" ht="13.5" thickBot="1">
      <c r="A8" s="43">
        <v>3</v>
      </c>
      <c r="B8" s="81" t="s">
        <v>6</v>
      </c>
      <c r="C8" s="75">
        <f>D8/D19</f>
        <v>1.5059031403100153E-2</v>
      </c>
      <c r="D8" s="34">
        <f t="shared" si="0"/>
        <v>375</v>
      </c>
      <c r="E8" s="38">
        <v>4500</v>
      </c>
    </row>
    <row r="9" spans="1:5" ht="13.5" thickBot="1">
      <c r="A9" s="17">
        <v>4</v>
      </c>
      <c r="B9" s="82" t="s">
        <v>27</v>
      </c>
      <c r="C9" s="76">
        <f>D9/D19</f>
        <v>5.4212513051160552E-2</v>
      </c>
      <c r="D9" s="35">
        <f t="shared" si="0"/>
        <v>1350</v>
      </c>
      <c r="E9" s="39">
        <v>16200</v>
      </c>
    </row>
    <row r="10" spans="1:5" ht="13.5" thickBot="1">
      <c r="A10" s="33">
        <v>5</v>
      </c>
      <c r="B10" s="83" t="s">
        <v>40</v>
      </c>
      <c r="C10" s="77">
        <f>D10/D19</f>
        <v>1.1324391615131315</v>
      </c>
      <c r="D10" s="49">
        <f t="shared" si="0"/>
        <v>28200</v>
      </c>
      <c r="E10" s="50">
        <v>338400</v>
      </c>
    </row>
    <row r="11" spans="1:5" ht="13.5" thickBot="1">
      <c r="A11" s="12">
        <v>6</v>
      </c>
      <c r="B11" s="82" t="s">
        <v>41</v>
      </c>
      <c r="C11" s="76">
        <f>D11/D19</f>
        <v>0.10708644553315663</v>
      </c>
      <c r="D11" s="35">
        <f t="shared" si="0"/>
        <v>2666.6666666666665</v>
      </c>
      <c r="E11" s="44">
        <v>32000</v>
      </c>
    </row>
    <row r="12" spans="1:5" ht="13.5" thickBot="1">
      <c r="A12" s="33">
        <v>7</v>
      </c>
      <c r="B12" s="81" t="s">
        <v>37</v>
      </c>
      <c r="C12" s="75">
        <f>D12/D19</f>
        <v>8.0314834149867481E-2</v>
      </c>
      <c r="D12" s="34">
        <f t="shared" si="0"/>
        <v>2000</v>
      </c>
      <c r="E12" s="38">
        <v>24000</v>
      </c>
    </row>
    <row r="13" spans="1:5" ht="13.5" thickBot="1">
      <c r="A13" s="25">
        <v>8</v>
      </c>
      <c r="B13" s="82" t="s">
        <v>39</v>
      </c>
      <c r="C13" s="78">
        <f>D13/D19</f>
        <v>2.5098385671833586E-2</v>
      </c>
      <c r="D13" s="35">
        <f t="shared" si="0"/>
        <v>625</v>
      </c>
      <c r="E13" s="44">
        <v>7500</v>
      </c>
    </row>
    <row r="14" spans="1:5" ht="13.5" thickBot="1">
      <c r="A14" s="43">
        <v>9</v>
      </c>
      <c r="B14" s="84" t="s">
        <v>28</v>
      </c>
      <c r="C14" s="79">
        <f>D14/D19</f>
        <v>0.33464514229111453</v>
      </c>
      <c r="D14" s="34">
        <f t="shared" si="0"/>
        <v>8333.3333333333339</v>
      </c>
      <c r="E14" s="8">
        <v>100000</v>
      </c>
    </row>
    <row r="15" spans="1:5" ht="13.5" thickBot="1">
      <c r="A15" s="11">
        <v>10</v>
      </c>
      <c r="B15" s="85" t="s">
        <v>45</v>
      </c>
      <c r="C15" s="76">
        <f>D15/D19</f>
        <v>1.0039354268733435E-2</v>
      </c>
      <c r="D15" s="35">
        <f t="shared" si="0"/>
        <v>250</v>
      </c>
      <c r="E15" s="52">
        <v>3000</v>
      </c>
    </row>
    <row r="16" spans="1:5" ht="13.5" thickBot="1">
      <c r="A16" s="51">
        <v>11</v>
      </c>
      <c r="B16" s="81" t="s">
        <v>7</v>
      </c>
      <c r="C16" s="75">
        <f>D16/D19</f>
        <v>1.6732257114555726E-2</v>
      </c>
      <c r="D16" s="34">
        <f t="shared" si="0"/>
        <v>416.66666666666669</v>
      </c>
      <c r="E16" s="8">
        <v>5000</v>
      </c>
    </row>
    <row r="17" spans="1:5" ht="13.5" thickBot="1">
      <c r="A17" s="127" t="s">
        <v>8</v>
      </c>
      <c r="B17" s="117"/>
      <c r="C17" s="36">
        <f>SUM(C6:C16)</f>
        <v>3.6098573073113269</v>
      </c>
      <c r="D17" s="53">
        <f>SUM(D6:D16)</f>
        <v>89892.666666666672</v>
      </c>
      <c r="E17" s="37">
        <f>SUM(E6:E16)</f>
        <v>1078712</v>
      </c>
    </row>
    <row r="18" spans="1:5">
      <c r="A18" s="5"/>
      <c r="B18" s="5"/>
      <c r="C18" s="5"/>
      <c r="D18" s="5"/>
      <c r="E18" s="5"/>
    </row>
    <row r="19" spans="1:5">
      <c r="A19" s="118" t="s">
        <v>9</v>
      </c>
      <c r="B19" s="118"/>
      <c r="C19" s="15"/>
      <c r="D19" s="1">
        <v>24902</v>
      </c>
      <c r="E19" s="2" t="s">
        <v>10</v>
      </c>
    </row>
    <row r="20" spans="1:5">
      <c r="A20" s="15"/>
      <c r="B20" s="15"/>
      <c r="C20" s="15"/>
      <c r="D20" s="1"/>
      <c r="E20" s="2"/>
    </row>
    <row r="21" spans="1:5">
      <c r="A21" s="118" t="s">
        <v>30</v>
      </c>
      <c r="B21" s="118"/>
      <c r="C21" s="15"/>
      <c r="D21" s="18">
        <v>2490</v>
      </c>
      <c r="E21" s="19" t="s">
        <v>10</v>
      </c>
    </row>
    <row r="22" spans="1:5">
      <c r="A22" s="118" t="s">
        <v>31</v>
      </c>
      <c r="B22" s="118"/>
      <c r="C22" s="15"/>
      <c r="D22" s="18">
        <f>D21*9</f>
        <v>22410</v>
      </c>
      <c r="E22" s="19" t="s">
        <v>10</v>
      </c>
    </row>
    <row r="23" spans="1:5">
      <c r="A23" s="5"/>
      <c r="B23" s="5"/>
      <c r="C23" s="5"/>
      <c r="D23" s="5"/>
      <c r="E23" s="5"/>
    </row>
    <row r="24" spans="1:5">
      <c r="A24" s="121" t="s">
        <v>44</v>
      </c>
      <c r="B24" s="121"/>
      <c r="C24" s="14"/>
    </row>
    <row r="25" spans="1:5">
      <c r="A25" s="121" t="s">
        <v>29</v>
      </c>
      <c r="B25" s="121"/>
      <c r="C25" s="14"/>
      <c r="D25" s="22">
        <f>D17/D19</f>
        <v>3.6098573073113274</v>
      </c>
      <c r="E25" s="19" t="s">
        <v>11</v>
      </c>
    </row>
    <row r="26" spans="1: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>
      <c r="B27" s="21" t="s">
        <v>33</v>
      </c>
      <c r="C27" s="21"/>
      <c r="D27" s="23">
        <f>2*D26</f>
        <v>3.8001550059888678</v>
      </c>
      <c r="E27" s="2" t="s">
        <v>11</v>
      </c>
    </row>
    <row r="31" spans="1:5">
      <c r="A31" s="114" t="s">
        <v>43</v>
      </c>
      <c r="B31" s="114"/>
      <c r="C31" s="114"/>
      <c r="D31" s="114"/>
      <c r="E31" s="114"/>
    </row>
    <row r="32" spans="1:5" ht="13.5" thickBot="1">
      <c r="A32" s="115"/>
      <c r="B32" s="115"/>
      <c r="C32" s="115"/>
      <c r="D32" s="115"/>
      <c r="E32" s="115"/>
    </row>
    <row r="33" spans="1:5" ht="51.75" thickBot="1">
      <c r="A33" s="4" t="s">
        <v>1</v>
      </c>
      <c r="B33" s="59" t="s">
        <v>2</v>
      </c>
      <c r="C33" s="72" t="s">
        <v>26</v>
      </c>
      <c r="D33" s="59" t="s">
        <v>3</v>
      </c>
      <c r="E33" s="73" t="s">
        <v>4</v>
      </c>
    </row>
    <row r="34" spans="1:5" ht="13.5" thickBot="1">
      <c r="A34" s="43">
        <v>1</v>
      </c>
      <c r="B34" s="54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5" thickBot="1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>
      <c r="A36" s="55">
        <v>3</v>
      </c>
      <c r="B36" s="54" t="s">
        <v>35</v>
      </c>
      <c r="C36" s="16">
        <f>D36/D39</f>
        <v>0.14146558344448487</v>
      </c>
      <c r="D36" s="6">
        <f>E36/12</f>
        <v>3500</v>
      </c>
      <c r="E36" s="56">
        <v>42000</v>
      </c>
    </row>
    <row r="37" spans="1:5" ht="13.5" thickBot="1">
      <c r="A37" s="127" t="s">
        <v>8</v>
      </c>
      <c r="B37" s="125"/>
      <c r="C37" s="36">
        <f>SUM(C34:C36)</f>
        <v>1.3698583996874285</v>
      </c>
      <c r="D37" s="53">
        <f>SUM(D34:D36)</f>
        <v>33891.666666666672</v>
      </c>
      <c r="E37" s="37">
        <f>SUM(E34:E36)</f>
        <v>406700</v>
      </c>
    </row>
    <row r="38" spans="1:5">
      <c r="A38" s="5"/>
      <c r="B38" s="5"/>
      <c r="C38" s="5"/>
      <c r="D38" s="5"/>
      <c r="E38" s="5"/>
    </row>
    <row r="39" spans="1:5">
      <c r="A39" s="118" t="s">
        <v>9</v>
      </c>
      <c r="B39" s="118"/>
      <c r="C39" s="15"/>
      <c r="D39" s="1">
        <v>24741</v>
      </c>
      <c r="E39" s="2" t="s">
        <v>10</v>
      </c>
    </row>
    <row r="40" spans="1:5">
      <c r="A40" s="15"/>
      <c r="B40" s="15"/>
      <c r="C40" s="15"/>
      <c r="D40" s="1"/>
      <c r="E40" s="2"/>
    </row>
    <row r="42" spans="1:5">
      <c r="A42" s="121" t="s">
        <v>44</v>
      </c>
      <c r="B42" s="121"/>
      <c r="C42" s="14"/>
    </row>
    <row r="43" spans="1:5">
      <c r="A43" s="121" t="s">
        <v>36</v>
      </c>
      <c r="B43" s="121"/>
      <c r="C43" s="14"/>
      <c r="D43" s="24">
        <f>D37/D39</f>
        <v>1.3698583996874287</v>
      </c>
      <c r="E43" s="2" t="s">
        <v>11</v>
      </c>
    </row>
  </sheetData>
  <mergeCells count="16">
    <mergeCell ref="A39:B39"/>
    <mergeCell ref="A42:B42"/>
    <mergeCell ref="A43:B43"/>
    <mergeCell ref="A31:E31"/>
    <mergeCell ref="A32:E32"/>
    <mergeCell ref="A37:B37"/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2018-01-27T10:38:26Z</cp:lastPrinted>
  <dcterms:created xsi:type="dcterms:W3CDTF">2010-01-09T09:21:13Z</dcterms:created>
  <dcterms:modified xsi:type="dcterms:W3CDTF">2018-02-07T09:38:05Z</dcterms:modified>
</cp:coreProperties>
</file>